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eksouth4-my.sharepoint.com/personal/jon_palmer_teksouth_com/Documents/Documents/PDI/2026/"/>
    </mc:Choice>
  </mc:AlternateContent>
  <xr:revisionPtr revIDLastSave="108" documentId="8_{40C05545-8D10-4E8E-BB30-7DA4B5BBA585}" xr6:coauthVersionLast="47" xr6:coauthVersionMax="47" xr10:uidLastSave="{61445139-A2E2-4C12-B279-2BCFB0C195D6}"/>
  <bookViews>
    <workbookView xWindow="-108" yWindow="-108" windowWidth="23256" windowHeight="12456" xr2:uid="{76973F91-2897-4730-B550-373B5A98C53D}"/>
  </bookViews>
  <sheets>
    <sheet name="Dashboard" sheetId="3" r:id="rId1"/>
    <sheet name="Contract" sheetId="1" r:id="rId2"/>
    <sheet name="Invoic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2" l="1"/>
  <c r="F6" i="1"/>
  <c r="G6" i="1"/>
  <c r="G2" i="1"/>
  <c r="G3" i="1"/>
  <c r="G4" i="1"/>
  <c r="G5" i="1"/>
  <c r="F2" i="1"/>
  <c r="F3" i="1"/>
  <c r="F4" i="1"/>
  <c r="F5" i="1"/>
  <c r="C8" i="2"/>
  <c r="C7" i="2"/>
  <c r="C2" i="2"/>
  <c r="C3" i="2"/>
  <c r="C4" i="2"/>
  <c r="C5" i="2"/>
  <c r="C6" i="2"/>
  <c r="F2" i="3" l="1" a="1"/>
  <c r="A2" i="3" a="1"/>
  <c r="G2" i="2" a="1"/>
  <c r="L2" i="2" a="1"/>
  <c r="A2" i="3" l="1"/>
  <c r="B2" i="3" s="1" a="1"/>
  <c r="F2" i="3"/>
  <c r="G2" i="2"/>
  <c r="H2" i="2" s="1" a="1"/>
  <c r="L2" i="2"/>
  <c r="B2" i="3" l="1"/>
  <c r="H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<sst xmlns="http://schemas.openxmlformats.org/spreadsheetml/2006/main" count="52" uniqueCount="28">
  <si>
    <t>Contract</t>
  </si>
  <si>
    <t>Vendor</t>
  </si>
  <si>
    <t>Budget</t>
  </si>
  <si>
    <t>Obligations</t>
  </si>
  <si>
    <t>Expenditures</t>
  </si>
  <si>
    <t>FA1234</t>
  </si>
  <si>
    <t>Lockheed</t>
  </si>
  <si>
    <t>FA5678</t>
  </si>
  <si>
    <t>Boeing</t>
  </si>
  <si>
    <t>FA9999</t>
  </si>
  <si>
    <t>Raytheon</t>
  </si>
  <si>
    <t>Invoice</t>
  </si>
  <si>
    <t>Amount</t>
  </si>
  <si>
    <t>Date</t>
  </si>
  <si>
    <t>INV001</t>
  </si>
  <si>
    <t>INV002</t>
  </si>
  <si>
    <t>INV003</t>
  </si>
  <si>
    <t>INV004</t>
  </si>
  <si>
    <t>INV005</t>
  </si>
  <si>
    <t>FA1111</t>
  </si>
  <si>
    <t>Teksouth</t>
  </si>
  <si>
    <t>INV006</t>
  </si>
  <si>
    <t>INV007</t>
  </si>
  <si>
    <t>Remaining Amt</t>
  </si>
  <si>
    <t>Total Invoiced</t>
  </si>
  <si>
    <t>FA2222</t>
  </si>
  <si>
    <t>Harris</t>
  </si>
  <si>
    <t>INV008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</si>
</sst>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NumberFormat="1"/>
    <xf numFmtId="0" fontId="0" fillId="3" borderId="4" xfId="0" applyFill="1" applyBorder="1"/>
    <xf numFmtId="14" fontId="0" fillId="0" borderId="0" xfId="0" applyNumberFormat="1"/>
  </cellXfs>
  <cellStyles count="1">
    <cellStyle name="Normal" xfId="0" builtinId="0"/>
  </cellStyles>
  <dxfs count="8">
    <dxf>
      <numFmt numFmtId="21" formatCode="d\-mmm"/>
    </dxf>
    <dxf>
      <numFmt numFmtId="164" formatCode="_([$$-409]* #,##0.00_);_([$$-409]* \(#,##0.00\);_([$$-409]* &quot;-&quot;??_);_(@_)"/>
    </dxf>
    <dxf>
      <numFmt numFmtId="0" formatCode="General"/>
    </dxf>
    <dxf>
      <numFmt numFmtId="164" formatCode="_([$$-409]* #,##0.00_);_([$$-409]* \(#,##0.00\);_([$$-409]* &quot;-&quot;??_);_(@_)"/>
    </dxf>
    <dxf>
      <numFmt numFmtId="164" formatCode="_([$$-409]* #,##0.00_);_([$$-409]* \(#,##0.00\);_([$$-409]* &quot;-&quot;??_);_(@_)"/>
    </dxf>
    <dxf>
      <numFmt numFmtId="164" formatCode="_([$$-409]* #,##0.00_);_([$$-409]* \(#,##0.00\);_([$$-409]* &quot;-&quot;??_);_(@_)"/>
    </dxf>
    <dxf>
      <numFmt numFmtId="164" formatCode="_([$$-409]* #,##0.00_);_([$$-409]* \(#,##0.00\);_([$$-409]* &quot;-&quot;??_);_(@_)"/>
    </dxf>
    <dxf>
      <numFmt numFmtId="164" formatCode="_([$$-409]* #,##0.00_);_([$$-409]* \(#,##0.00\);_([$$-409]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0A3D07-DBB0-43A2-AB2A-3735AD38FE3C}" name="Table2" displayName="Table2" ref="A1:G6" totalsRowShown="0">
  <autoFilter ref="A1:G6" xr:uid="{C90A3D07-DBB0-43A2-AB2A-3735AD38FE3C}"/>
  <tableColumns count="7">
    <tableColumn id="1" xr3:uid="{51A84026-CDB7-414C-807D-158FE91303D8}" name="Contract"/>
    <tableColumn id="2" xr3:uid="{0D3B5DD1-5978-42D5-8E63-599D1366EE2E}" name="Vendor"/>
    <tableColumn id="3" xr3:uid="{ED0434EA-3108-4D56-8BD8-1284167AEA5C}" name="Budget" dataDxfId="7"/>
    <tableColumn id="4" xr3:uid="{F0CC14AC-A874-41B2-B87C-AABEC9AEF01B}" name="Obligations" dataDxfId="6"/>
    <tableColumn id="5" xr3:uid="{3EE6E408-E737-4C13-B1EB-87EB11CAB44C}" name="Expenditures" dataDxfId="5"/>
    <tableColumn id="6" xr3:uid="{0A904A37-21F3-4428-895F-30023D72E2FE}" name="Remaining Amt" dataDxfId="4">
      <calculatedColumnFormula>Table2[[#This Row],[Budget]] - Table2[[#This Row],[Expenditures]]</calculatedColumnFormula>
    </tableColumn>
    <tableColumn id="7" xr3:uid="{B2928B09-9804-4296-A140-0703412A39F7}" name="Total Invoiced" dataDxfId="3">
      <calculatedColumnFormula>SUMIF(Table1[Contract],Table2[[#This Row],[Contract]],Table1[Amount])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3FA15E-825A-4DA5-875D-6BE09AFBEC9A}" name="Table1" displayName="Table1" ref="A1:E9" totalsRowShown="0">
  <autoFilter ref="A1:E9" xr:uid="{8F3FA15E-825A-4DA5-875D-6BE09AFBEC9A}"/>
  <tableColumns count="5">
    <tableColumn id="1" xr3:uid="{95FE9BCD-14E3-4D1D-AB1A-E467E1354315}" name="Invoice"/>
    <tableColumn id="2" xr3:uid="{B2FF3C91-8438-4BC4-BF14-D4638BA2806C}" name="Contract"/>
    <tableColumn id="3" xr3:uid="{357A0F09-0FC9-4373-ABBE-40B7DEA153D7}" name="Vendor" dataDxfId="2">
      <calculatedColumnFormula>_xlfn.XLOOKUP(Table1[[#This Row],[Contract]],Table2[Contract],Table2[Vendor])</calculatedColumnFormula>
    </tableColumn>
    <tableColumn id="4" xr3:uid="{B495AD39-D003-4A8E-9C35-5DB5FFB01100}" name="Amount" dataDxfId="1"/>
    <tableColumn id="5" xr3:uid="{B86BFB50-05AA-4599-8065-E3E3A52EB10D}" name="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E5E2-F56A-4480-A460-4C54FCFD368C}">
  <dimension ref="A1:J6"/>
  <sheetViews>
    <sheetView tabSelected="1" workbookViewId="0">
      <selection activeCell="A2" sqref="A2"/>
    </sheetView>
  </sheetViews>
  <sheetFormatPr defaultRowHeight="14.4" x14ac:dyDescent="0.3"/>
  <cols>
    <col min="10" max="10" width="10.33203125" bestFit="1" customWidth="1"/>
  </cols>
  <sheetData>
    <row r="1" spans="1:10" x14ac:dyDescent="0.3">
      <c r="D1" t="s">
        <v>1</v>
      </c>
      <c r="F1" s="3" t="s">
        <v>11</v>
      </c>
      <c r="G1" s="4" t="s">
        <v>0</v>
      </c>
      <c r="H1" s="4" t="s">
        <v>1</v>
      </c>
      <c r="I1" s="4" t="s">
        <v>12</v>
      </c>
      <c r="J1" s="5" t="s">
        <v>13</v>
      </c>
    </row>
    <row r="2" spans="1:10" x14ac:dyDescent="0.3">
      <c r="A2" t="str" cm="1">
        <f t="array" ref="A2:A6">_xlfn.UNIQUE(Table1[Vendor])</f>
        <v>Lockheed</v>
      </c>
      <c r="B2" cm="1">
        <f t="array" ref="B2:B6">SUMIF(Table1[Vendor],_xlfn.ANCHORARRAY(A2),Table1[Amount])</f>
        <v>225000</v>
      </c>
      <c r="D2" s="7" t="s">
        <v>26</v>
      </c>
      <c r="F2" t="str" cm="1">
        <f t="array" ref="F2:J2">_xlfn._xlws.FILTER(Table1[], Table1[Vendor]=D2)</f>
        <v>INV008</v>
      </c>
      <c r="G2" t="str">
        <v>FA2222</v>
      </c>
      <c r="H2" t="str">
        <v>Harris</v>
      </c>
      <c r="I2">
        <v>25000</v>
      </c>
      <c r="J2" s="8">
        <v>46316</v>
      </c>
    </row>
    <row r="3" spans="1:10" x14ac:dyDescent="0.3">
      <c r="A3" t="str">
        <v>Boeing</v>
      </c>
      <c r="B3">
        <v>50000</v>
      </c>
      <c r="J3" s="8"/>
    </row>
    <row r="4" spans="1:10" x14ac:dyDescent="0.3">
      <c r="A4" t="str">
        <v>Raytheon</v>
      </c>
      <c r="B4">
        <v>120000</v>
      </c>
      <c r="J4" s="8"/>
    </row>
    <row r="5" spans="1:10" x14ac:dyDescent="0.3">
      <c r="A5" t="str">
        <v>Teksouth</v>
      </c>
      <c r="B5">
        <v>50000</v>
      </c>
    </row>
    <row r="6" spans="1:10" x14ac:dyDescent="0.3">
      <c r="A6" t="str">
        <v>Harris</v>
      </c>
      <c r="B6">
        <v>25000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5C3D9C-23EB-483E-8C66-D0466C83EF13}">
          <x14:formula1>
            <xm:f>Invoice!$G$2:$G$6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4BDE-83B7-481C-B2B9-0A41DA576513}">
  <dimension ref="A1:G6"/>
  <sheetViews>
    <sheetView workbookViewId="0">
      <selection activeCell="G6" sqref="G6"/>
    </sheetView>
  </sheetViews>
  <sheetFormatPr defaultRowHeight="14.4" x14ac:dyDescent="0.3"/>
  <cols>
    <col min="1" max="1" width="10.109375" customWidth="1"/>
    <col min="3" max="3" width="12.21875" bestFit="1" customWidth="1"/>
    <col min="4" max="4" width="12.44140625" customWidth="1"/>
    <col min="5" max="5" width="13.77734375" customWidth="1"/>
    <col min="6" max="6" width="15.88671875" bestFit="1" customWidth="1"/>
    <col min="7" max="7" width="14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24</v>
      </c>
    </row>
    <row r="2" spans="1:7" x14ac:dyDescent="0.3">
      <c r="A2" t="s">
        <v>5</v>
      </c>
      <c r="B2" t="s">
        <v>6</v>
      </c>
      <c r="C2" s="2">
        <v>500000</v>
      </c>
      <c r="D2" s="2">
        <v>300000</v>
      </c>
      <c r="E2" s="2">
        <v>250000</v>
      </c>
      <c r="F2" s="2">
        <f>Table2[[#This Row],[Budget]] - Table2[[#This Row],[Expenditures]]</f>
        <v>250000</v>
      </c>
      <c r="G2" s="2">
        <f>SUMIF(Table1[Contract],Table2[[#This Row],[Contract]],Table1[Amount])</f>
        <v>225000</v>
      </c>
    </row>
    <row r="3" spans="1:7" x14ac:dyDescent="0.3">
      <c r="A3" t="s">
        <v>7</v>
      </c>
      <c r="B3" t="s">
        <v>8</v>
      </c>
      <c r="C3" s="2">
        <v>200000</v>
      </c>
      <c r="D3" s="2">
        <v>150000</v>
      </c>
      <c r="E3" s="2">
        <v>120000</v>
      </c>
      <c r="F3" s="2">
        <f>Table2[[#This Row],[Budget]] - Table2[[#This Row],[Expenditures]]</f>
        <v>80000</v>
      </c>
      <c r="G3" s="2">
        <f>SUMIF(Table1[Contract],Table2[[#This Row],[Contract]],Table1[Amount])</f>
        <v>50000</v>
      </c>
    </row>
    <row r="4" spans="1:7" x14ac:dyDescent="0.3">
      <c r="A4" t="s">
        <v>9</v>
      </c>
      <c r="B4" t="s">
        <v>10</v>
      </c>
      <c r="C4" s="2">
        <v>750000</v>
      </c>
      <c r="D4" s="2">
        <v>400000</v>
      </c>
      <c r="E4" s="2">
        <v>350000</v>
      </c>
      <c r="F4" s="2">
        <f>Table2[[#This Row],[Budget]] - Table2[[#This Row],[Expenditures]]</f>
        <v>400000</v>
      </c>
      <c r="G4" s="2">
        <f>SUMIF(Table1[Contract],Table2[[#This Row],[Contract]],Table1[Amount])</f>
        <v>120000</v>
      </c>
    </row>
    <row r="5" spans="1:7" x14ac:dyDescent="0.3">
      <c r="A5" t="s">
        <v>19</v>
      </c>
      <c r="B5" t="s">
        <v>20</v>
      </c>
      <c r="C5" s="2">
        <v>850000</v>
      </c>
      <c r="D5" s="2">
        <v>400000</v>
      </c>
      <c r="E5" s="2">
        <v>300000</v>
      </c>
      <c r="F5" s="2">
        <f>Table2[[#This Row],[Budget]] - Table2[[#This Row],[Expenditures]]</f>
        <v>550000</v>
      </c>
      <c r="G5" s="2">
        <f>SUMIF(Table1[Contract],Table2[[#This Row],[Contract]],Table1[Amount])</f>
        <v>50000</v>
      </c>
    </row>
    <row r="6" spans="1:7" x14ac:dyDescent="0.3">
      <c r="A6" t="s">
        <v>25</v>
      </c>
      <c r="B6" t="s">
        <v>26</v>
      </c>
      <c r="C6" s="2">
        <v>350000</v>
      </c>
      <c r="D6" s="2">
        <v>150000</v>
      </c>
      <c r="E6" s="2">
        <v>100000</v>
      </c>
      <c r="F6" s="2">
        <f>Table2[[#This Row],[Budget]] - Table2[[#This Row],[Expenditures]]</f>
        <v>250000</v>
      </c>
      <c r="G6" s="2">
        <f>SUMIF(Table1[Contract],Table2[[#This Row],[Contract]],Table1[Amount])</f>
        <v>25000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9930-40E3-4616-A5C3-F26E390FCD36}">
  <dimension ref="A1:P9"/>
  <sheetViews>
    <sheetView workbookViewId="0">
      <selection activeCell="J2" sqref="J2"/>
    </sheetView>
  </sheetViews>
  <sheetFormatPr defaultRowHeight="14.4" x14ac:dyDescent="0.3"/>
  <cols>
    <col min="1" max="1" width="8.88671875" customWidth="1"/>
    <col min="2" max="2" width="10.109375" customWidth="1"/>
    <col min="3" max="3" width="8.77734375" bestFit="1" customWidth="1"/>
    <col min="4" max="4" width="12.21875" bestFit="1" customWidth="1"/>
    <col min="5" max="5" width="6.77734375" customWidth="1"/>
    <col min="16" max="16" width="10.33203125" bestFit="1" customWidth="1"/>
  </cols>
  <sheetData>
    <row r="1" spans="1:16" x14ac:dyDescent="0.3">
      <c r="A1" t="s">
        <v>11</v>
      </c>
      <c r="B1" t="s">
        <v>0</v>
      </c>
      <c r="C1" t="s">
        <v>1</v>
      </c>
      <c r="D1" t="s">
        <v>12</v>
      </c>
      <c r="E1" t="s">
        <v>13</v>
      </c>
      <c r="J1" t="s">
        <v>1</v>
      </c>
      <c r="L1" s="3" t="s">
        <v>11</v>
      </c>
      <c r="M1" s="4" t="s">
        <v>0</v>
      </c>
      <c r="N1" s="4" t="s">
        <v>1</v>
      </c>
      <c r="O1" s="4" t="s">
        <v>12</v>
      </c>
      <c r="P1" s="5" t="s">
        <v>13</v>
      </c>
    </row>
    <row r="2" spans="1:16" x14ac:dyDescent="0.3">
      <c r="A2" t="s">
        <v>14</v>
      </c>
      <c r="B2" t="s">
        <v>5</v>
      </c>
      <c r="C2" t="str">
        <f>_xlfn.XLOOKUP(Table1[[#This Row],[Contract]],Table2[Contract],Table2[Vendor])</f>
        <v>Lockheed</v>
      </c>
      <c r="D2" s="2">
        <v>50000</v>
      </c>
      <c r="E2" s="1">
        <v>46296</v>
      </c>
      <c r="G2" t="str" cm="1">
        <f t="array" ref="G2:G6">_xlfn.UNIQUE(Table1[Vendor])</f>
        <v>Lockheed</v>
      </c>
      <c r="H2" cm="1">
        <f t="array" ref="H2:H6">SUMIF(Table1[Vendor],_xlfn.ANCHORARRAY(G2),Table1[Amount])</f>
        <v>225000</v>
      </c>
      <c r="J2" s="7" t="s">
        <v>26</v>
      </c>
      <c r="L2" t="str" cm="1">
        <f t="array" ref="L2:P2">_xlfn._xlws.FILTER(Table1[], Table1[Vendor]=J2)</f>
        <v>INV008</v>
      </c>
      <c r="M2" t="str">
        <v>FA2222</v>
      </c>
      <c r="N2" t="str">
        <v>Harris</v>
      </c>
      <c r="O2">
        <v>25000</v>
      </c>
      <c r="P2" s="8">
        <v>46316</v>
      </c>
    </row>
    <row r="3" spans="1:16" x14ac:dyDescent="0.3">
      <c r="A3" t="s">
        <v>15</v>
      </c>
      <c r="B3" t="s">
        <v>7</v>
      </c>
      <c r="C3" t="str">
        <f>_xlfn.XLOOKUP(Table1[[#This Row],[Contract]],Table2[Contract],Table2[Vendor])</f>
        <v>Boeing</v>
      </c>
      <c r="D3" s="2">
        <v>30000</v>
      </c>
      <c r="E3" s="1">
        <v>46298</v>
      </c>
      <c r="G3" t="str">
        <v>Boeing</v>
      </c>
      <c r="H3">
        <v>50000</v>
      </c>
      <c r="P3" s="8"/>
    </row>
    <row r="4" spans="1:16" x14ac:dyDescent="0.3">
      <c r="A4" t="s">
        <v>16</v>
      </c>
      <c r="B4" t="s">
        <v>5</v>
      </c>
      <c r="C4" t="str">
        <f>_xlfn.XLOOKUP(Table1[[#This Row],[Contract]],Table2[Contract],Table2[Vendor])</f>
        <v>Lockheed</v>
      </c>
      <c r="D4" s="2">
        <v>75000</v>
      </c>
      <c r="E4" s="1">
        <v>46305</v>
      </c>
      <c r="G4" t="str">
        <v>Raytheon</v>
      </c>
      <c r="H4">
        <v>120000</v>
      </c>
      <c r="P4" s="8"/>
    </row>
    <row r="5" spans="1:16" x14ac:dyDescent="0.3">
      <c r="A5" t="s">
        <v>17</v>
      </c>
      <c r="B5" t="s">
        <v>9</v>
      </c>
      <c r="C5" t="str">
        <f>_xlfn.XLOOKUP(Table1[[#This Row],[Contract]],Table2[Contract],Table2[Vendor])</f>
        <v>Raytheon</v>
      </c>
      <c r="D5" s="2">
        <v>120000</v>
      </c>
      <c r="E5" s="1">
        <v>46310</v>
      </c>
      <c r="G5" t="str">
        <v>Teksouth</v>
      </c>
      <c r="H5">
        <v>50000</v>
      </c>
    </row>
    <row r="6" spans="1:16" x14ac:dyDescent="0.3">
      <c r="A6" t="s">
        <v>18</v>
      </c>
      <c r="B6" t="s">
        <v>7</v>
      </c>
      <c r="C6" t="str">
        <f>_xlfn.XLOOKUP(Table1[[#This Row],[Contract]],Table2[Contract],Table2[Vendor])</f>
        <v>Boeing</v>
      </c>
      <c r="D6" s="2">
        <v>20000</v>
      </c>
      <c r="E6" s="1">
        <v>46313</v>
      </c>
      <c r="G6" t="str">
        <v>Harris</v>
      </c>
      <c r="H6">
        <v>25000</v>
      </c>
    </row>
    <row r="7" spans="1:16" x14ac:dyDescent="0.3">
      <c r="A7" t="s">
        <v>21</v>
      </c>
      <c r="B7" t="s">
        <v>19</v>
      </c>
      <c r="C7" s="6" t="str">
        <f>_xlfn.XLOOKUP(Table1[[#This Row],[Contract]],Table2[Contract],Table2[Vendor])</f>
        <v>Teksouth</v>
      </c>
      <c r="D7" s="2">
        <v>50000</v>
      </c>
      <c r="E7" s="1">
        <v>46314</v>
      </c>
    </row>
    <row r="8" spans="1:16" x14ac:dyDescent="0.3">
      <c r="A8" t="s">
        <v>22</v>
      </c>
      <c r="B8" t="s">
        <v>5</v>
      </c>
      <c r="C8" s="6" t="str">
        <f>_xlfn.XLOOKUP(Table1[[#This Row],[Contract]],Table2[Contract],Table2[Vendor])</f>
        <v>Lockheed</v>
      </c>
      <c r="D8" s="2">
        <v>100000</v>
      </c>
      <c r="E8" s="1">
        <v>46315</v>
      </c>
    </row>
    <row r="9" spans="1:16" x14ac:dyDescent="0.3">
      <c r="A9" t="s">
        <v>27</v>
      </c>
      <c r="B9" t="s">
        <v>25</v>
      </c>
      <c r="C9" s="6" t="str">
        <f>_xlfn.XLOOKUP(Table1[[#This Row],[Contract]],Table2[Contract],Table2[Vendor])</f>
        <v>Harris</v>
      </c>
      <c r="D9" s="2">
        <v>25000</v>
      </c>
      <c r="E9" s="1">
        <v>46316</v>
      </c>
    </row>
  </sheetData>
  <dataValidations count="1">
    <dataValidation type="list" allowBlank="1" showInputMessage="1" showErrorMessage="1" sqref="J2" xr:uid="{56B36366-1F94-49F4-A2CE-1363A2C6EE0C}">
      <formula1>$G$2:$G$6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Contract</vt:lpstr>
      <vt:lpstr>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Palmer</dc:creator>
  <cp:lastModifiedBy>Jon Palmer</cp:lastModifiedBy>
  <dcterms:created xsi:type="dcterms:W3CDTF">2026-05-18T19:16:40Z</dcterms:created>
  <dcterms:modified xsi:type="dcterms:W3CDTF">2026-05-22T15:09:43Z</dcterms:modified>
</cp:coreProperties>
</file>